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1" i="5" l="1"/>
  <c r="G31" i="5" s="1"/>
  <c r="L32" i="5"/>
  <c r="L31" i="5"/>
  <c r="L28" i="5"/>
  <c r="O28" i="5" s="1"/>
  <c r="L27" i="5"/>
  <c r="O27" i="5" s="1"/>
  <c r="E33" i="5"/>
  <c r="G33" i="5" s="1"/>
  <c r="M33" i="5" s="1"/>
  <c r="O33" i="5" s="1"/>
  <c r="E32" i="5"/>
  <c r="G32" i="5" s="1"/>
  <c r="I12" i="5"/>
  <c r="I18" i="5"/>
  <c r="J13" i="5"/>
  <c r="H22" i="5"/>
  <c r="K22" i="5" s="1"/>
  <c r="I21" i="5"/>
  <c r="L21" i="5" s="1"/>
  <c r="I20" i="5"/>
  <c r="L20" i="5" s="1"/>
  <c r="G22" i="5"/>
  <c r="J22" i="5" s="1"/>
  <c r="G21" i="5"/>
  <c r="J21" i="5" s="1"/>
  <c r="G20" i="5"/>
  <c r="J20" i="5" s="1"/>
  <c r="L15" i="5"/>
  <c r="L14" i="5"/>
  <c r="J16" i="5"/>
  <c r="J15" i="5"/>
  <c r="J14" i="5"/>
  <c r="L16" i="5"/>
  <c r="G19" i="5"/>
  <c r="G12" i="5"/>
  <c r="G18" i="5"/>
  <c r="G13" i="5"/>
  <c r="J19" i="5"/>
  <c r="G27" i="5"/>
  <c r="G29" i="5"/>
  <c r="L29" i="5" s="1"/>
  <c r="O29" i="5" s="1"/>
  <c r="G28" i="5"/>
  <c r="C27" i="5"/>
  <c r="C28" i="5" s="1"/>
  <c r="L3" i="5" s="1"/>
  <c r="M32" i="5" l="1"/>
  <c r="O32" i="5" s="1"/>
  <c r="M31" i="5"/>
  <c r="O31" i="5" s="1"/>
  <c r="I31" i="5"/>
  <c r="I32" i="5" s="1"/>
  <c r="I27" i="5"/>
  <c r="I28" i="5" s="1"/>
  <c r="Q27" i="5"/>
  <c r="Q28" i="5" s="1"/>
  <c r="Q31" i="5" l="1"/>
  <c r="Q32" i="5" s="1"/>
  <c r="Q29" i="5" s="1"/>
  <c r="I29" i="5"/>
  <c r="L8" i="5" l="1"/>
  <c r="L4" i="5"/>
  <c r="L6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<sst xmlns="http://schemas.openxmlformats.org/spreadsheetml/2006/main" count="65" uniqueCount="44">
  <si>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</si>
  <si>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</si>
  <si>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</si>
  <si>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</si>
  <si>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</si>
  <si>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</si>
  <si>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</si>
  <si>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</si>
  <si>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</si>
  <si>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</si>
  <si>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</si>
  <si>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</si>
  <si>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</si>
  <si>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</si>
  <si>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</si>
  <si>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</si>
  <si>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</si>
  <si>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</si>
  <si>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</si>
  <si>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</si>
  <si>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</si>
  <si>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</si>
  <si>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</si>
  <si>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</si>
  <si>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</si>
  <si>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</si>
  <si>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</si>
  <si>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</si>
  <si>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</si>
  <si>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</si>
  <si>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</si>
  <si>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</si>
  <si>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</si>
  <si>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</si>
  <si>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</si>
  <si>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</si>
  <si>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</si>
  <si>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</si>
  <si>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</si>
  <si>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</si>
  <si>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</si>
  <si>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</si>
  <si>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</si>
  <si>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PERIMETRALE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</si>
</sst>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9" fmlaRange="$P$18:$P$20" noThreeD="1" sel="3" val="0"/>
</file>

<file path=xl/ctrlProps/ctrlProp2.xml><?xml version="1.0" encoding="utf-8"?>
<formControlPr xmlns="http://schemas.microsoft.com/office/spreadsheetml/2009/9/main" objectType="Drop" dropStyle="combo" dx="16" fmlaLink="B4" fmlaRange="$P$3:$P$5" noThreeD="1" sel="1" val="0"/>
</file>

<file path=xl/ctrlProps/ctrlProp3.xml><?xml version="1.0" encoding="utf-8"?>
<formControlPr xmlns="http://schemas.microsoft.com/office/spreadsheetml/2009/9/main" objectType="Drop" dropStyle="combo" dx="16" fmlaLink="B9" fmlaRange="$P$8:$P$11" noThreeD="1" sel="2" val="0"/>
</file>

<file path=xl/ctrlProps/ctrlProp4.xml><?xml version="1.0" encoding="utf-8"?>
<formControlPr xmlns="http://schemas.microsoft.com/office/spreadsheetml/2009/9/main" objectType="Drop" dropStyle="combo" dx="16" fmlaLink="B14" fmlaRange="$P$14:$P$15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</xdr:rowOff>
        </xdr:from>
        <xdr:to>
          <xdr:col>5</xdr:col>
          <xdr:colOff>0</xdr:colOff>
          <xdr:row>19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5</xdr:col>
          <xdr:colOff>0</xdr:colOff>
          <xdr:row>4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5</xdr:col>
          <xdr:colOff>0</xdr:colOff>
          <xdr:row>9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5</xdr:col>
          <xdr:colOff>0</xdr:colOff>
          <xdr:row>14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1:R47"/>
  <sheetViews>
    <sheetView tabSelected="1" workbookViewId="0">
      <selection activeCell="H21" sqref="H21"/>
    </sheetView>
  </sheetViews>
  <sheetFormatPr defaultRowHeight="12.75" x14ac:dyDescent="0.2"/>
  <sheetData>
    <row r="1" spans="1:16" x14ac:dyDescent="0.2">
      <c r="A1" s="12" t="s">
        <v>43</v>
      </c>
    </row>
    <row r="3" spans="1:16" x14ac:dyDescent="0.2">
      <c r="B3" s="12" t="s">
        <v>27</v>
      </c>
      <c r="G3" s="4" t="s">
        <v>0</v>
      </c>
      <c r="H3" s="1"/>
      <c r="I3" s="1"/>
      <c r="K3" s="1" t="s">
        <v>19</v>
      </c>
      <c r="L3" s="3">
        <f>12*C28/H6^2/1000000</f>
        <v>498.33984374999989</v>
      </c>
      <c r="M3" s="2" t="s">
        <v>20</v>
      </c>
      <c r="P3" s="18" t="s">
        <v>29</v>
      </c>
    </row>
    <row r="4" spans="1:16" x14ac:dyDescent="0.2">
      <c r="B4" s="29">
        <v>1</v>
      </c>
      <c r="G4" s="1" t="s">
        <v>1</v>
      </c>
      <c r="H4" s="26">
        <v>30</v>
      </c>
      <c r="I4" s="2" t="s">
        <v>3</v>
      </c>
      <c r="K4" s="13" t="s">
        <v>39</v>
      </c>
      <c r="L4" s="5">
        <f>1/(1+0.5*(I29+Q29+2/3*I29*Q29)/(1+(I29+Q29)/6))</f>
        <v>0.16725328279409776</v>
      </c>
      <c r="P4" s="18" t="s">
        <v>28</v>
      </c>
    </row>
    <row r="5" spans="1:16" x14ac:dyDescent="0.2">
      <c r="G5" s="1" t="s">
        <v>2</v>
      </c>
      <c r="H5" s="26">
        <v>60</v>
      </c>
      <c r="I5" s="2" t="s">
        <v>3</v>
      </c>
      <c r="P5" s="18" t="s">
        <v>30</v>
      </c>
    </row>
    <row r="6" spans="1:16" x14ac:dyDescent="0.2">
      <c r="G6" s="1" t="s">
        <v>11</v>
      </c>
      <c r="H6" s="27">
        <v>1.6</v>
      </c>
      <c r="I6" s="2" t="s">
        <v>4</v>
      </c>
      <c r="K6" s="20" t="s">
        <v>21</v>
      </c>
      <c r="L6" s="21">
        <f>L3*L4</f>
        <v>83.348974814285228</v>
      </c>
      <c r="M6" s="22" t="s">
        <v>20</v>
      </c>
      <c r="P6" s="18"/>
    </row>
    <row r="7" spans="1:16" x14ac:dyDescent="0.2">
      <c r="G7" s="1"/>
      <c r="H7" s="6"/>
      <c r="I7" s="2"/>
      <c r="P7" s="18"/>
    </row>
    <row r="8" spans="1:16" x14ac:dyDescent="0.2">
      <c r="B8" s="12" t="s">
        <v>31</v>
      </c>
      <c r="J8" s="23"/>
      <c r="K8" s="24" t="s">
        <v>40</v>
      </c>
      <c r="L8" s="25">
        <f>0.5*(1+I29/3)/(1+I29/6+Q29/6)</f>
        <v>0.68636179684338328</v>
      </c>
      <c r="M8" s="20" t="s">
        <v>22</v>
      </c>
      <c r="P8" s="18" t="s">
        <v>32</v>
      </c>
    </row>
    <row r="9" spans="1:16" x14ac:dyDescent="0.2">
      <c r="B9" s="29">
        <v>2</v>
      </c>
      <c r="P9" s="18" t="s">
        <v>33</v>
      </c>
    </row>
    <row r="10" spans="1:16" x14ac:dyDescent="0.2">
      <c r="P10" s="18" t="s">
        <v>34</v>
      </c>
    </row>
    <row r="11" spans="1:16" x14ac:dyDescent="0.2">
      <c r="P11" s="18" t="s">
        <v>35</v>
      </c>
    </row>
    <row r="12" spans="1:16" x14ac:dyDescent="0.2">
      <c r="G12" s="12" t="str">
        <f>IF(B14=2,"travi superiori","travi (inf=sup)")</f>
        <v>travi superiori</v>
      </c>
      <c r="I12" t="str">
        <f>IF(B4&gt;2,"infinitamente rigide","")</f>
        <v/>
      </c>
      <c r="P12" s="18"/>
    </row>
    <row r="13" spans="1:16" x14ac:dyDescent="0.2">
      <c r="B13" s="12" t="s">
        <v>36</v>
      </c>
      <c r="G13" s="4" t="str">
        <f>IF(B19=1,"trave",IF(B19=2,"trave sx","trave sx=dx"))</f>
        <v>trave sx=dx</v>
      </c>
      <c r="H13" s="1"/>
      <c r="I13" s="1"/>
      <c r="J13" s="4" t="str">
        <f>IF(B19=2,"trave dx","")</f>
        <v/>
      </c>
      <c r="K13" s="15"/>
      <c r="L13" s="1"/>
      <c r="P13" s="18"/>
    </row>
    <row r="14" spans="1:16" x14ac:dyDescent="0.2">
      <c r="B14" s="29">
        <v>2</v>
      </c>
      <c r="G14" s="1" t="s">
        <v>1</v>
      </c>
      <c r="H14" s="26">
        <v>60</v>
      </c>
      <c r="I14" s="1" t="s">
        <v>3</v>
      </c>
      <c r="J14" s="1" t="str">
        <f>IF($B$19=2,G14,"")</f>
        <v/>
      </c>
      <c r="K14" s="26">
        <v>30</v>
      </c>
      <c r="L14" s="1" t="str">
        <f>IF($B$19=2,I14,"")</f>
        <v/>
      </c>
      <c r="P14" s="18" t="s">
        <v>37</v>
      </c>
    </row>
    <row r="15" spans="1:16" x14ac:dyDescent="0.2">
      <c r="F15" s="11"/>
      <c r="G15" s="1" t="s">
        <v>2</v>
      </c>
      <c r="H15" s="26">
        <v>25</v>
      </c>
      <c r="I15" s="1" t="s">
        <v>3</v>
      </c>
      <c r="J15" s="1" t="str">
        <f>IF($B$19=2,G15,"")</f>
        <v/>
      </c>
      <c r="K15" s="26">
        <v>60</v>
      </c>
      <c r="L15" s="1" t="str">
        <f>IF($B$19=2,I15,"")</f>
        <v/>
      </c>
      <c r="P15" s="18" t="s">
        <v>38</v>
      </c>
    </row>
    <row r="16" spans="1:16" x14ac:dyDescent="0.2">
      <c r="G16" s="1" t="s">
        <v>12</v>
      </c>
      <c r="H16" s="27">
        <v>4.5</v>
      </c>
      <c r="I16" s="1" t="s">
        <v>4</v>
      </c>
      <c r="J16" s="1" t="str">
        <f>IF($B$19=2,G16,"")</f>
        <v/>
      </c>
      <c r="K16" s="27">
        <v>4.5</v>
      </c>
      <c r="L16" s="1" t="str">
        <f>IF(B19=2,I16,"")</f>
        <v/>
      </c>
      <c r="P16" s="18"/>
    </row>
    <row r="17" spans="2:18" x14ac:dyDescent="0.2">
      <c r="G17" s="1"/>
      <c r="H17" s="6"/>
      <c r="I17" s="2"/>
      <c r="J17" s="1"/>
      <c r="K17" s="6"/>
      <c r="L17" s="2"/>
      <c r="P17" s="18"/>
    </row>
    <row r="18" spans="2:18" x14ac:dyDescent="0.2">
      <c r="B18" s="12" t="s">
        <v>26</v>
      </c>
      <c r="G18" s="12" t="str">
        <f>IF(B14=2,"travi inferiori","")</f>
        <v>travi inferiori</v>
      </c>
      <c r="I18" t="str">
        <f>IF(B9&gt;2,"infinitamente rigide (incastro)","")</f>
        <v/>
      </c>
      <c r="P18" s="18" t="s">
        <v>23</v>
      </c>
    </row>
    <row r="19" spans="2:18" x14ac:dyDescent="0.2">
      <c r="B19" s="29">
        <v>3</v>
      </c>
      <c r="G19" s="4" t="str">
        <f>IF(B14=2,IF(B19=1,"trave",IF(B19=2,"trave sx","trave sx=dx")),"")</f>
        <v>trave sx=dx</v>
      </c>
      <c r="H19" s="15"/>
      <c r="I19" s="1"/>
      <c r="J19" s="4" t="str">
        <f>IF(B19=2,"trave dx","")</f>
        <v/>
      </c>
      <c r="K19" s="15"/>
      <c r="L19" s="1"/>
      <c r="P19" s="18" t="s">
        <v>24</v>
      </c>
    </row>
    <row r="20" spans="2:18" x14ac:dyDescent="0.2">
      <c r="G20" s="13" t="str">
        <f>IF($B$14=2,"b","")</f>
        <v>b</v>
      </c>
      <c r="H20" s="26">
        <v>30</v>
      </c>
      <c r="I20" s="13" t="str">
        <f>IF($B$14=2,"cm","")</f>
        <v>cm</v>
      </c>
      <c r="J20" s="13" t="str">
        <f>IF($B$19=2,G20,"")</f>
        <v/>
      </c>
      <c r="K20" s="26">
        <v>30</v>
      </c>
      <c r="L20" s="13" t="str">
        <f>IF($B$19=2,I20,"")</f>
        <v/>
      </c>
      <c r="P20" s="18" t="s">
        <v>25</v>
      </c>
    </row>
    <row r="21" spans="2:18" x14ac:dyDescent="0.2">
      <c r="G21" s="13" t="str">
        <f>IF($B$14=2,"h","")</f>
        <v>h</v>
      </c>
      <c r="H21" s="26">
        <v>60</v>
      </c>
      <c r="I21" s="13" t="str">
        <f>IF($B$14=2,"cm","")</f>
        <v>cm</v>
      </c>
      <c r="J21" s="13" t="str">
        <f>IF($B$19=2,G21,"")</f>
        <v/>
      </c>
      <c r="K21" s="26">
        <v>60</v>
      </c>
      <c r="L21" s="13" t="str">
        <f>IF($B$19=2,I21,"")</f>
        <v/>
      </c>
      <c r="P21" s="11"/>
    </row>
    <row r="22" spans="2:18" s="1" customFormat="1" x14ac:dyDescent="0.2">
      <c r="B22" s="1" t="s">
        <v>5</v>
      </c>
      <c r="C22" s="28">
        <v>31500</v>
      </c>
      <c r="D22" s="2" t="s">
        <v>6</v>
      </c>
      <c r="E22" s="2"/>
      <c r="F22" s="2"/>
      <c r="G22" s="13" t="str">
        <f>IF($B$14=2,"Lt","")</f>
        <v>Lt</v>
      </c>
      <c r="H22" s="13" t="str">
        <f>IF($B$14=2,"come sup","")</f>
        <v>come sup</v>
      </c>
      <c r="I22" s="2"/>
      <c r="J22" s="13" t="str">
        <f>IF($B$19=2,G22,"")</f>
        <v/>
      </c>
      <c r="K22" s="13" t="str">
        <f>IF($B$19=2,H22,"")</f>
        <v/>
      </c>
      <c r="L22" s="2"/>
    </row>
    <row r="23" spans="2:18" s="1" customFormat="1" x14ac:dyDescent="0.2"/>
    <row r="24" spans="2:18" s="1" customFormat="1" x14ac:dyDescent="0.2">
      <c r="D24" s="2"/>
    </row>
    <row r="25" spans="2:18" s="1" customFormat="1" x14ac:dyDescent="0.2"/>
    <row r="26" spans="2:18" s="1" customFormat="1" x14ac:dyDescent="0.2"/>
    <row r="27" spans="2:18" s="1" customFormat="1" x14ac:dyDescent="0.2">
      <c r="B27" s="8" t="s">
        <v>7</v>
      </c>
      <c r="C27" s="8">
        <f>H4*H5^3/12</f>
        <v>540000</v>
      </c>
      <c r="D27" s="16" t="s">
        <v>8</v>
      </c>
      <c r="E27" s="8"/>
      <c r="F27" s="8" t="s">
        <v>41</v>
      </c>
      <c r="G27" s="8">
        <f>IF(B4=1,H14*2,H14)</f>
        <v>120</v>
      </c>
      <c r="H27" s="8" t="s">
        <v>9</v>
      </c>
      <c r="I27" s="8">
        <f>G27*G28^3/12</f>
        <v>156250</v>
      </c>
      <c r="J27" s="16" t="s">
        <v>8</v>
      </c>
      <c r="K27" s="8"/>
      <c r="L27" s="8">
        <f>IF($B$14=1,H14,H20)</f>
        <v>30</v>
      </c>
      <c r="M27" s="8"/>
      <c r="N27" s="8" t="s">
        <v>41</v>
      </c>
      <c r="O27" s="8">
        <f>IF(B9=1,L27*2,L27)</f>
        <v>30</v>
      </c>
      <c r="P27" s="8" t="s">
        <v>10</v>
      </c>
      <c r="Q27" s="8">
        <f>O27*O28^3/12</f>
        <v>540000</v>
      </c>
      <c r="R27" s="16" t="s">
        <v>8</v>
      </c>
    </row>
    <row r="28" spans="2:18" s="1" customFormat="1" x14ac:dyDescent="0.2">
      <c r="B28" s="8" t="s">
        <v>13</v>
      </c>
      <c r="C28" s="17">
        <f>$C$22*C27/H6/100</f>
        <v>106312500</v>
      </c>
      <c r="D28" s="16" t="s">
        <v>16</v>
      </c>
      <c r="E28" s="8"/>
      <c r="F28" s="8"/>
      <c r="G28" s="8">
        <f>H15</f>
        <v>25</v>
      </c>
      <c r="H28" s="8" t="s">
        <v>14</v>
      </c>
      <c r="I28" s="17">
        <f>$C$22*I27/G29/100</f>
        <v>10937500</v>
      </c>
      <c r="J28" s="16" t="s">
        <v>16</v>
      </c>
      <c r="K28" s="8"/>
      <c r="L28" s="8">
        <f>IF($B$14=1,H15,H21)</f>
        <v>60</v>
      </c>
      <c r="M28" s="8"/>
      <c r="N28" s="8"/>
      <c r="O28" s="8">
        <f>L28</f>
        <v>60</v>
      </c>
      <c r="P28" s="8" t="s">
        <v>15</v>
      </c>
      <c r="Q28" s="17">
        <f>$C$22*Q27/O29/100</f>
        <v>37800000</v>
      </c>
      <c r="R28" s="16" t="s">
        <v>16</v>
      </c>
    </row>
    <row r="29" spans="2:18" s="1" customFormat="1" x14ac:dyDescent="0.2">
      <c r="B29" s="8"/>
      <c r="C29" s="8"/>
      <c r="D29" s="8"/>
      <c r="E29" s="8"/>
      <c r="F29" s="8"/>
      <c r="G29" s="9">
        <f>H16</f>
        <v>4.5</v>
      </c>
      <c r="H29" s="8" t="s">
        <v>17</v>
      </c>
      <c r="I29" s="9">
        <f>IF(B4&lt;3,C28/(I28+I32)*2,0)</f>
        <v>9.7200000000000006</v>
      </c>
      <c r="J29" s="8"/>
      <c r="K29" s="8"/>
      <c r="L29" s="9">
        <f>G29</f>
        <v>4.5</v>
      </c>
      <c r="M29" s="8"/>
      <c r="N29" s="8"/>
      <c r="O29" s="9">
        <f>L29</f>
        <v>4.5</v>
      </c>
      <c r="P29" s="8" t="s">
        <v>18</v>
      </c>
      <c r="Q29" s="9">
        <f>IF(B9&lt;3,C28/(Q28+Q32)*2,0)</f>
        <v>2.8125</v>
      </c>
      <c r="R29" s="8"/>
    </row>
    <row r="30" spans="2:18" s="1" customFormat="1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2:18" s="1" customFormat="1" x14ac:dyDescent="0.2">
      <c r="B31" s="8"/>
      <c r="C31" s="8"/>
      <c r="D31" s="8"/>
      <c r="E31" s="8">
        <f>IF($B$19=1,0,IF($B$19=2,K14,H14))</f>
        <v>60</v>
      </c>
      <c r="F31" s="8" t="s">
        <v>42</v>
      </c>
      <c r="G31" s="8">
        <f>IF($B$4=1,E31*2,E31)</f>
        <v>120</v>
      </c>
      <c r="H31" s="8" t="s">
        <v>9</v>
      </c>
      <c r="I31" s="8">
        <f>G31*G32^3/12</f>
        <v>156250</v>
      </c>
      <c r="J31" s="16" t="s">
        <v>8</v>
      </c>
      <c r="K31" s="8"/>
      <c r="L31" s="8">
        <f>IF($B$14=1,K14,K20)</f>
        <v>30</v>
      </c>
      <c r="M31" s="8">
        <f>IF($B$19=1,0,IF($B$19=2,L31,L27))</f>
        <v>30</v>
      </c>
      <c r="N31" s="8" t="s">
        <v>42</v>
      </c>
      <c r="O31" s="8">
        <f>IF(B9=1,M31*2,M31)</f>
        <v>30</v>
      </c>
      <c r="P31" s="8" t="s">
        <v>10</v>
      </c>
      <c r="Q31" s="8">
        <f>O31*O32^3/12</f>
        <v>540000</v>
      </c>
      <c r="R31" s="16" t="s">
        <v>8</v>
      </c>
    </row>
    <row r="32" spans="2:18" s="1" customFormat="1" x14ac:dyDescent="0.2">
      <c r="B32" s="8"/>
      <c r="C32" s="8"/>
      <c r="D32" s="8"/>
      <c r="E32" s="8">
        <f>IF($B$19=1,0,IF($B$19=2,K15,H15))</f>
        <v>25</v>
      </c>
      <c r="F32" s="8"/>
      <c r="G32" s="8">
        <f>E32</f>
        <v>25</v>
      </c>
      <c r="H32" s="8" t="s">
        <v>14</v>
      </c>
      <c r="I32" s="17">
        <f>$C$22*I31/G33/100</f>
        <v>10937500</v>
      </c>
      <c r="J32" s="16" t="s">
        <v>16</v>
      </c>
      <c r="K32" s="8"/>
      <c r="L32" s="8">
        <f>IF($B$14=1,K15,K21)</f>
        <v>60</v>
      </c>
      <c r="M32" s="8">
        <f>IF($B$19=1,0,IF($B$19=2,L32,L28))</f>
        <v>60</v>
      </c>
      <c r="N32" s="8"/>
      <c r="O32" s="8">
        <f>M32</f>
        <v>60</v>
      </c>
      <c r="P32" s="8" t="s">
        <v>15</v>
      </c>
      <c r="Q32" s="17">
        <f>$C$22*Q31/O33/100</f>
        <v>37800000</v>
      </c>
      <c r="R32" s="16" t="s">
        <v>16</v>
      </c>
    </row>
    <row r="33" spans="2:18" s="1" customFormat="1" x14ac:dyDescent="0.2">
      <c r="B33" s="8"/>
      <c r="C33" s="8"/>
      <c r="D33" s="8"/>
      <c r="E33" s="9">
        <f>IF($B$19=1,H16,IF($B$19=2,K16,H16))</f>
        <v>4.5</v>
      </c>
      <c r="F33" s="8"/>
      <c r="G33" s="9">
        <f>E33</f>
        <v>4.5</v>
      </c>
      <c r="H33" s="16"/>
      <c r="I33" s="8"/>
      <c r="J33" s="8"/>
      <c r="K33" s="8"/>
      <c r="L33" s="8"/>
      <c r="M33" s="9">
        <f>G33</f>
        <v>4.5</v>
      </c>
      <c r="N33" s="8"/>
      <c r="O33" s="9">
        <f>M33</f>
        <v>4.5</v>
      </c>
      <c r="P33" s="8"/>
      <c r="Q33" s="8"/>
      <c r="R33" s="8"/>
    </row>
    <row r="34" spans="2:18" s="1" customFormat="1" x14ac:dyDescent="0.2">
      <c r="B34" s="19"/>
      <c r="C34" s="19"/>
      <c r="D34" s="19"/>
      <c r="E34" s="19"/>
      <c r="Q34" s="14"/>
    </row>
    <row r="35" spans="2:18" s="1" customFormat="1" x14ac:dyDescent="0.2">
      <c r="M35" s="2"/>
    </row>
    <row r="36" spans="2:18" s="1" customFormat="1" x14ac:dyDescent="0.2">
      <c r="M36" s="2"/>
    </row>
    <row r="37" spans="2:18" s="1" customFormat="1" x14ac:dyDescent="0.2">
      <c r="I37" s="3"/>
      <c r="M37" s="2"/>
      <c r="P37" s="3"/>
    </row>
    <row r="38" spans="2:18" s="1" customFormat="1" x14ac:dyDescent="0.2">
      <c r="D38" s="8"/>
    </row>
    <row r="39" spans="2:18" s="1" customFormat="1" x14ac:dyDescent="0.2">
      <c r="E39" s="10"/>
      <c r="F39" s="7"/>
    </row>
    <row r="40" spans="2:18" s="1" customFormat="1" x14ac:dyDescent="0.2"/>
    <row r="41" spans="2:18" s="1" customFormat="1" x14ac:dyDescent="0.2"/>
    <row r="42" spans="2:18" s="1" customFormat="1" x14ac:dyDescent="0.2"/>
    <row r="43" spans="2:18" s="1" customFormat="1" x14ac:dyDescent="0.2"/>
    <row r="44" spans="2:18" s="1" customFormat="1" x14ac:dyDescent="0.2"/>
    <row r="45" spans="2:18" s="1" customFormat="1" x14ac:dyDescent="0.2"/>
    <row r="46" spans="2:18" s="1" customFormat="1" x14ac:dyDescent="0.2"/>
    <row r="47" spans="2:18" s="1" customFormat="1" x14ac:dyDescent="0.2">
      <c r="D47" s="14"/>
    </row>
  </sheetData>
  <sheetProtection selectLockedCells="1"/>
  <conditionalFormatting sqref="F15">
    <cfRule type="expression" dxfId="9" priority="58" stopIfTrue="1">
      <formula>"$F$12=2"</formula>
    </cfRule>
  </conditionalFormatting>
  <conditionalFormatting sqref="K14">
    <cfRule type="expression" dxfId="8" priority="57" stopIfTrue="1">
      <formula>B19&lt;&gt;2</formula>
    </cfRule>
  </conditionalFormatting>
  <conditionalFormatting sqref="K15">
    <cfRule type="expression" dxfId="7" priority="54" stopIfTrue="1">
      <formula>B19&lt;&gt;2</formula>
    </cfRule>
  </conditionalFormatting>
  <conditionalFormatting sqref="K16 K21">
    <cfRule type="expression" dxfId="6" priority="53" stopIfTrue="1">
      <formula>$B$19&lt;&gt;2</formula>
    </cfRule>
  </conditionalFormatting>
  <conditionalFormatting sqref="K20:K21">
    <cfRule type="expression" dxfId="5" priority="49" stopIfTrue="1">
      <formula>$B$14=1</formula>
    </cfRule>
    <cfRule type="expression" dxfId="4" priority="50" stopIfTrue="1">
      <formula>$B$13=1</formula>
    </cfRule>
    <cfRule type="expression" dxfId="3" priority="52" stopIfTrue="1">
      <formula>$B$19&lt;&gt;2</formula>
    </cfRule>
  </conditionalFormatting>
  <conditionalFormatting sqref="J19 H20:H21 K20:K21">
    <cfRule type="expression" dxfId="2" priority="45" stopIfTrue="1">
      <formula>$B$14=1</formula>
    </cfRule>
  </conditionalFormatting>
  <conditionalFormatting sqref="G19 J19 G20:H22 I20:I21 J20:K22 L20:L21">
    <cfRule type="expression" dxfId="1" priority="42">
      <formula>$B$9&gt;2</formula>
    </cfRule>
  </conditionalFormatting>
  <conditionalFormatting sqref="G13 J13 G14:L16">
    <cfRule type="expression" dxfId="0" priority="22">
      <formula>$B$4&gt;2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18</xdr:row>
                    <xdr:rowOff>9525</xdr:rowOff>
                  </from>
                  <to>
                    <xdr:col>5</xdr:col>
                    <xdr:colOff>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3</xdr:row>
                    <xdr:rowOff>0</xdr:rowOff>
                  </from>
                  <to>
                    <xdr:col>5</xdr:col>
                    <xdr:colOff>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5</xdr:col>
                    <xdr:colOff>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5</xdr:col>
                    <xdr:colOff>0</xdr:colOff>
                    <xdr:row>14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2016-11-30T17:17:21Z</dcterms:modified>
</cp:coreProperties>
</file>